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vmoffice-my.sharepoint.com/personal/cwcallah_uvm_edu/Documents/Ag Eng Docs/Web Tools/Hops Drying Calculator/Current/"/>
    </mc:Choice>
  </mc:AlternateContent>
  <xr:revisionPtr revIDLastSave="0" documentId="8_{C5F6B26C-5555-430E-9763-E3FC39B55417}" xr6:coauthVersionLast="47" xr6:coauthVersionMax="47" xr10:uidLastSave="{00000000-0000-0000-0000-000000000000}"/>
  <bookViews>
    <workbookView xWindow="-108" yWindow="-108" windowWidth="23256" windowHeight="12252" xr2:uid="{00000000-000D-0000-FFFF-FFFF00000000}"/>
  </bookViews>
  <sheets>
    <sheet name="Drying Lookup Tabl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2" l="1"/>
  <c r="B18" i="2" l="1"/>
  <c r="C9" i="2"/>
  <c r="F13" i="2" s="1"/>
  <c r="C8" i="2"/>
  <c r="A25" i="2"/>
  <c r="B26" i="2"/>
  <c r="A27" i="2"/>
  <c r="N27" i="2" l="1"/>
  <c r="J27" i="2"/>
  <c r="F27" i="2"/>
  <c r="N26" i="2"/>
  <c r="J26" i="2"/>
  <c r="F26" i="2"/>
  <c r="N25" i="2"/>
  <c r="J25" i="2"/>
  <c r="F25" i="2"/>
  <c r="M27" i="2"/>
  <c r="I27" i="2"/>
  <c r="E27" i="2"/>
  <c r="I26" i="2"/>
  <c r="L27" i="2"/>
  <c r="H27" i="2"/>
  <c r="D27" i="2"/>
  <c r="L26" i="2"/>
  <c r="H26" i="2"/>
  <c r="D26" i="2"/>
  <c r="L25" i="2"/>
  <c r="H25" i="2"/>
  <c r="D25" i="2"/>
  <c r="L24" i="2"/>
  <c r="K27" i="2"/>
  <c r="G27" i="2"/>
  <c r="C27" i="2"/>
  <c r="K26" i="2"/>
  <c r="G26" i="2"/>
  <c r="C26" i="2"/>
  <c r="K25" i="2"/>
  <c r="G25" i="2"/>
  <c r="C25" i="2"/>
  <c r="M26" i="2"/>
  <c r="I25" i="2"/>
  <c r="E25" i="2"/>
  <c r="E26" i="2"/>
  <c r="M25" i="2"/>
  <c r="A24" i="2"/>
  <c r="N24" i="2" s="1"/>
  <c r="B25" i="2"/>
  <c r="B27" i="2"/>
  <c r="A28" i="2"/>
  <c r="N28" i="2" s="1"/>
  <c r="E24" i="2" l="1"/>
  <c r="C24" i="2"/>
  <c r="K24" i="2"/>
  <c r="M24" i="2"/>
  <c r="J24" i="2"/>
  <c r="D24" i="2"/>
  <c r="K28" i="2"/>
  <c r="D28" i="2"/>
  <c r="I28" i="2"/>
  <c r="I24" i="2"/>
  <c r="H24" i="2"/>
  <c r="H28" i="2"/>
  <c r="M28" i="2"/>
  <c r="F24" i="2"/>
  <c r="F28" i="2"/>
  <c r="C28" i="2"/>
  <c r="L28" i="2"/>
  <c r="J28" i="2"/>
  <c r="G24" i="2"/>
  <c r="G28" i="2"/>
  <c r="E28" i="2"/>
  <c r="A23" i="2"/>
  <c r="A29" i="2"/>
  <c r="B24" i="2"/>
  <c r="B28" i="2"/>
  <c r="J23" i="2" l="1"/>
  <c r="L23" i="2"/>
  <c r="C23" i="2"/>
  <c r="I23" i="2"/>
  <c r="F23" i="2"/>
  <c r="H23" i="2"/>
  <c r="M23" i="2"/>
  <c r="E23" i="2"/>
  <c r="D23" i="2"/>
  <c r="K23" i="2"/>
  <c r="N23" i="2"/>
  <c r="G23" i="2"/>
  <c r="I29" i="2"/>
  <c r="D29" i="2"/>
  <c r="K29" i="2"/>
  <c r="N29" i="2"/>
  <c r="E29" i="2"/>
  <c r="G29" i="2"/>
  <c r="J29" i="2"/>
  <c r="L29" i="2"/>
  <c r="C29" i="2"/>
  <c r="F29" i="2"/>
  <c r="M29" i="2"/>
  <c r="H29" i="2"/>
  <c r="A30" i="2"/>
  <c r="B23" i="2"/>
  <c r="B29" i="2"/>
  <c r="F30" i="2" l="1"/>
  <c r="M30" i="2"/>
  <c r="H30" i="2"/>
  <c r="I30" i="2"/>
  <c r="D30" i="2"/>
  <c r="K30" i="2"/>
  <c r="N30" i="2"/>
  <c r="E30" i="2"/>
  <c r="G30" i="2"/>
  <c r="J30" i="2"/>
  <c r="L30" i="2"/>
  <c r="C30" i="2"/>
  <c r="A31" i="2"/>
  <c r="B30" i="2"/>
  <c r="J31" i="2" l="1"/>
  <c r="L31" i="2"/>
  <c r="C31" i="2"/>
  <c r="F31" i="2"/>
  <c r="M31" i="2"/>
  <c r="H31" i="2"/>
  <c r="I31" i="2"/>
  <c r="D31" i="2"/>
  <c r="K31" i="2"/>
  <c r="N31" i="2"/>
  <c r="E31" i="2"/>
  <c r="G31" i="2"/>
  <c r="A32" i="2"/>
  <c r="B31" i="2"/>
  <c r="N32" i="2" l="1"/>
  <c r="E32" i="2"/>
  <c r="G32" i="2"/>
  <c r="J32" i="2"/>
  <c r="L32" i="2"/>
  <c r="C32" i="2"/>
  <c r="F32" i="2"/>
  <c r="M32" i="2"/>
  <c r="H32" i="2"/>
  <c r="I32" i="2"/>
  <c r="D32" i="2"/>
  <c r="K32" i="2"/>
  <c r="A33" i="2"/>
  <c r="B33" i="2" s="1"/>
  <c r="B32" i="2"/>
  <c r="A34" i="2"/>
  <c r="F34" i="2" l="1"/>
  <c r="M34" i="2"/>
  <c r="H34" i="2"/>
  <c r="I34" i="2"/>
  <c r="D34" i="2"/>
  <c r="K34" i="2"/>
  <c r="N34" i="2"/>
  <c r="E34" i="2"/>
  <c r="G34" i="2"/>
  <c r="J34" i="2"/>
  <c r="L34" i="2"/>
  <c r="C34" i="2"/>
  <c r="I33" i="2"/>
  <c r="D33" i="2"/>
  <c r="K33" i="2"/>
  <c r="N33" i="2"/>
  <c r="E33" i="2"/>
  <c r="G33" i="2"/>
  <c r="J33" i="2"/>
  <c r="L33" i="2"/>
  <c r="C33" i="2"/>
  <c r="F33" i="2"/>
  <c r="M33" i="2"/>
  <c r="H33" i="2"/>
  <c r="B34" i="2"/>
  <c r="A35" i="2"/>
  <c r="J35" i="2" l="1"/>
  <c r="L35" i="2"/>
  <c r="C35" i="2"/>
  <c r="F35" i="2"/>
  <c r="M35" i="2"/>
  <c r="H35" i="2"/>
  <c r="I35" i="2"/>
  <c r="D35" i="2"/>
  <c r="K35" i="2"/>
  <c r="N35" i="2"/>
  <c r="E35" i="2"/>
  <c r="G35" i="2"/>
  <c r="B35" i="2"/>
  <c r="A36" i="2"/>
  <c r="N36" i="2" l="1"/>
  <c r="E36" i="2"/>
  <c r="G36" i="2"/>
  <c r="J36" i="2"/>
  <c r="L36" i="2"/>
  <c r="C36" i="2"/>
  <c r="F36" i="2"/>
  <c r="M36" i="2"/>
  <c r="H36" i="2"/>
  <c r="I36" i="2"/>
  <c r="D36" i="2"/>
  <c r="K36" i="2"/>
  <c r="B36" i="2"/>
</calcChain>
</file>

<file path=xl/sharedStrings.xml><?xml version="1.0" encoding="utf-8"?>
<sst xmlns="http://schemas.openxmlformats.org/spreadsheetml/2006/main" count="31" uniqueCount="30">
  <si>
    <t>Hop Harvest Moisture Calculator</t>
  </si>
  <si>
    <t>Sample weighs</t>
  </si>
  <si>
    <t>grams at</t>
  </si>
  <si>
    <t>% moisture (by weight)</t>
  </si>
  <si>
    <t>For a sample of</t>
  </si>
  <si>
    <t>% Moisture</t>
  </si>
  <si>
    <t>{Fill in the grey boxes with information you have, the results are provided in the red boxes}</t>
  </si>
  <si>
    <t>% dry matter (by weight)</t>
  </si>
  <si>
    <t>Harvest moisture (%)</t>
  </si>
  <si>
    <t>Harvest   dry matter (%)</t>
  </si>
  <si>
    <t>Target harvest timing</t>
  </si>
  <si>
    <t>gram sample of harvested hops (remember to subtract the weight of the container or "tare" the scale before adding hops)</t>
  </si>
  <si>
    <t>grams when at 0% moisture  (remember to "tare" the container)</t>
  </si>
  <si>
    <t>If using a microwave or oven, stir the sample every minute to prevent scorching!</t>
  </si>
  <si>
    <t xml:space="preserve">Dry out sample with microwave, dehydrator, or oven. Weigh frequently, the sample is at 0% moisture when it no longer loses weight.  </t>
  </si>
  <si>
    <t>Your hops are over-dried!</t>
  </si>
  <si>
    <t>Harvest moisture is</t>
  </si>
  <si>
    <t>Harvest dry matter is</t>
  </si>
  <si>
    <t>Ensure your hops are dried to an appropriate moisture (target 8%); put a known weight in a sample bag and place it in the oast with the rest of the harvest.</t>
  </si>
  <si>
    <t>To help you calculate drying weight, please see the Drying Lookup Table below.</t>
  </si>
  <si>
    <t>Drying Lookup Table</t>
  </si>
  <si>
    <t>Insert the weight of the hops in your sample bag into the gray box below.</t>
  </si>
  <si>
    <t>Target moisture</t>
  </si>
  <si>
    <t xml:space="preserve">gram sample of (undried) harvested hops at </t>
  </si>
  <si>
    <t>will weigh</t>
  </si>
  <si>
    <r>
      <rPr>
        <sz val="10"/>
        <color theme="1"/>
        <rFont val="Calibri"/>
        <family val="2"/>
        <scheme val="minor"/>
      </rPr>
      <t>%</t>
    </r>
    <r>
      <rPr>
        <sz val="11"/>
        <color theme="1"/>
        <rFont val="Calibri"/>
        <family val="2"/>
        <scheme val="minor"/>
      </rPr>
      <t xml:space="preserve"> moisture</t>
    </r>
  </si>
  <si>
    <t>g</t>
  </si>
  <si>
    <t>Weight of your sample in grams</t>
  </si>
  <si>
    <t>Bag weight:</t>
  </si>
  <si>
    <t>grams (remember to account for the container weight above):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</si>
</sst>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4" borderId="15" xfId="0" applyNumberFormat="1" applyFill="1" applyBorder="1" applyAlignment="1">
      <alignment horizontal="center"/>
    </xf>
    <xf numFmtId="164" fontId="0" fillId="4" borderId="16" xfId="0" applyNumberFormat="1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164" fontId="0" fillId="0" borderId="18" xfId="0" applyNumberForma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Alignment="1">
      <alignment horizontal="right"/>
    </xf>
    <xf numFmtId="0" fontId="0" fillId="0" borderId="25" xfId="0" applyBorder="1"/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" fillId="0" borderId="22" xfId="0" applyFont="1" applyBorder="1"/>
    <xf numFmtId="0" fontId="0" fillId="0" borderId="22" xfId="0" applyBorder="1" applyAlignment="1">
      <alignment horizontal="right"/>
    </xf>
    <xf numFmtId="0" fontId="2" fillId="0" borderId="27" xfId="0" applyFont="1" applyBorder="1" applyAlignment="1">
      <alignment horizontal="left"/>
    </xf>
    <xf numFmtId="0" fontId="0" fillId="2" borderId="1" xfId="0" applyFill="1" applyBorder="1" applyAlignment="1" applyProtection="1">
      <alignment horizontal="center"/>
      <protection locked="0"/>
    </xf>
    <xf numFmtId="164" fontId="0" fillId="7" borderId="1" xfId="0" applyNumberFormat="1" applyFill="1" applyBorder="1" applyAlignment="1">
      <alignment horizontal="center"/>
    </xf>
    <xf numFmtId="164" fontId="0" fillId="7" borderId="4" xfId="0" applyNumberFormat="1" applyFill="1" applyBorder="1" applyAlignment="1">
      <alignment horizontal="center"/>
    </xf>
    <xf numFmtId="164" fontId="0" fillId="7" borderId="5" xfId="0" applyNumberFormat="1" applyFill="1" applyBorder="1" applyAlignment="1">
      <alignment horizontal="center"/>
    </xf>
    <xf numFmtId="164" fontId="0" fillId="7" borderId="16" xfId="0" applyNumberFormat="1" applyFill="1" applyBorder="1" applyAlignment="1">
      <alignment horizontal="center"/>
    </xf>
    <xf numFmtId="0" fontId="0" fillId="7" borderId="0" xfId="0" applyFill="1"/>
    <xf numFmtId="0" fontId="0" fillId="2" borderId="24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3" fillId="0" borderId="19" xfId="0" applyFont="1" applyBorder="1"/>
    <xf numFmtId="0" fontId="3" fillId="0" borderId="0" xfId="0" applyFont="1"/>
    <xf numFmtId="164" fontId="0" fillId="3" borderId="0" xfId="0" applyNumberFormat="1" applyFill="1" applyAlignment="1">
      <alignment horizontal="left"/>
    </xf>
    <xf numFmtId="164" fontId="0" fillId="3" borderId="0" xfId="0" applyNumberFormat="1" applyFill="1" applyAlignment="1">
      <alignment horizontal="right"/>
    </xf>
    <xf numFmtId="0" fontId="0" fillId="5" borderId="0" xfId="0" applyFill="1" applyAlignment="1">
      <alignment horizontal="center"/>
    </xf>
    <xf numFmtId="0" fontId="0" fillId="7" borderId="26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workbookViewId="0">
      <selection activeCell="B10" sqref="B10"/>
    </sheetView>
  </sheetViews>
  <sheetFormatPr defaultColWidth="0" defaultRowHeight="14.4" zeroHeight="1" x14ac:dyDescent="0.3"/>
  <cols>
    <col min="1" max="2" width="14" customWidth="1"/>
    <col min="3" max="3" width="10.6640625" customWidth="1"/>
    <col min="4" max="6" width="9.109375" customWidth="1"/>
    <col min="7" max="7" width="10.5546875" style="46" customWidth="1"/>
    <col min="8" max="8" width="9.88671875" customWidth="1"/>
    <col min="9" max="14" width="9.109375" customWidth="1"/>
    <col min="15" max="15" width="9.109375" hidden="1" customWidth="1"/>
    <col min="16" max="16384" width="9.109375" hidden="1"/>
  </cols>
  <sheetData>
    <row r="1" spans="1:14" ht="24" thickTop="1" x14ac:dyDescent="0.45">
      <c r="A1" s="50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x14ac:dyDescent="0.3">
      <c r="A2" s="30" t="s">
        <v>6</v>
      </c>
      <c r="G2"/>
      <c r="N2" s="31"/>
    </row>
    <row r="3" spans="1:14" x14ac:dyDescent="0.3">
      <c r="A3" s="30"/>
      <c r="G3"/>
      <c r="N3" s="31"/>
    </row>
    <row r="4" spans="1:14" x14ac:dyDescent="0.3">
      <c r="A4" s="47">
        <v>100</v>
      </c>
      <c r="B4" t="s">
        <v>11</v>
      </c>
      <c r="G4"/>
      <c r="N4" s="31"/>
    </row>
    <row r="5" spans="1:14" x14ac:dyDescent="0.3">
      <c r="A5" s="30" t="s">
        <v>14</v>
      </c>
      <c r="G5"/>
      <c r="N5" s="31"/>
    </row>
    <row r="6" spans="1:14" x14ac:dyDescent="0.3">
      <c r="A6" s="38" t="s">
        <v>13</v>
      </c>
      <c r="G6"/>
      <c r="N6" s="31"/>
    </row>
    <row r="7" spans="1:14" x14ac:dyDescent="0.3">
      <c r="A7" s="30" t="s">
        <v>1</v>
      </c>
      <c r="B7" s="41">
        <v>10.6</v>
      </c>
      <c r="C7" t="s">
        <v>12</v>
      </c>
      <c r="G7"/>
      <c r="N7" s="31"/>
    </row>
    <row r="8" spans="1:14" x14ac:dyDescent="0.3">
      <c r="A8" s="30"/>
      <c r="B8" s="39" t="s">
        <v>17</v>
      </c>
      <c r="C8" s="4">
        <f>B7/A4*100</f>
        <v>10.6</v>
      </c>
      <c r="D8" t="s">
        <v>7</v>
      </c>
      <c r="G8"/>
      <c r="N8" s="31"/>
    </row>
    <row r="9" spans="1:14" x14ac:dyDescent="0.3">
      <c r="A9" s="30"/>
      <c r="B9" s="39" t="s">
        <v>16</v>
      </c>
      <c r="C9" s="4">
        <f>100-(B7/A4*100)</f>
        <v>89.4</v>
      </c>
      <c r="D9" t="s">
        <v>3</v>
      </c>
      <c r="G9"/>
      <c r="N9" s="31"/>
    </row>
    <row r="10" spans="1:14" x14ac:dyDescent="0.3">
      <c r="A10" s="30"/>
      <c r="C10" s="24"/>
      <c r="G10"/>
      <c r="N10" s="31"/>
    </row>
    <row r="11" spans="1:14" x14ac:dyDescent="0.3">
      <c r="A11" s="30" t="s">
        <v>18</v>
      </c>
      <c r="E11" s="32"/>
      <c r="F11" s="3"/>
      <c r="G11"/>
      <c r="N11" s="31"/>
    </row>
    <row r="12" spans="1:14" x14ac:dyDescent="0.3">
      <c r="A12" s="30" t="s">
        <v>28</v>
      </c>
      <c r="B12" s="49">
        <v>2.6</v>
      </c>
      <c r="C12" t="s">
        <v>26</v>
      </c>
      <c r="E12" s="32"/>
      <c r="F12" s="3"/>
      <c r="G12"/>
      <c r="N12" s="31"/>
    </row>
    <row r="13" spans="1:14" x14ac:dyDescent="0.3">
      <c r="A13" s="48">
        <v>100</v>
      </c>
      <c r="B13" t="s">
        <v>23</v>
      </c>
      <c r="F13" s="53">
        <f>C9</f>
        <v>89.4</v>
      </c>
      <c r="G13" s="52" t="s">
        <v>25</v>
      </c>
      <c r="H13" t="s">
        <v>24</v>
      </c>
      <c r="I13" s="23">
        <f>B7/(1-K13/100)*(A13/A4)+B12</f>
        <v>14.121739130434781</v>
      </c>
      <c r="J13" t="s">
        <v>2</v>
      </c>
      <c r="K13" s="49">
        <v>8</v>
      </c>
      <c r="L13" t="s">
        <v>3</v>
      </c>
      <c r="N13" s="31"/>
    </row>
    <row r="14" spans="1:14" ht="15" thickBot="1" x14ac:dyDescent="0.35">
      <c r="A14" s="40" t="s">
        <v>19</v>
      </c>
      <c r="B14" s="26"/>
      <c r="C14" s="26"/>
      <c r="D14" s="26"/>
      <c r="E14" s="26"/>
      <c r="F14" s="26"/>
      <c r="G14" s="27"/>
      <c r="H14" s="26"/>
      <c r="I14" s="25"/>
      <c r="J14" s="26"/>
      <c r="K14" s="26"/>
      <c r="L14" s="26"/>
      <c r="M14" s="26"/>
      <c r="N14" s="33"/>
    </row>
    <row r="15" spans="1:14" ht="15" thickTop="1" x14ac:dyDescent="0.3">
      <c r="G15"/>
    </row>
    <row r="16" spans="1:14" ht="23.4" x14ac:dyDescent="0.45">
      <c r="A16" s="51" t="s">
        <v>20</v>
      </c>
      <c r="G16"/>
    </row>
    <row r="17" spans="1:14" x14ac:dyDescent="0.3">
      <c r="A17" t="s">
        <v>21</v>
      </c>
      <c r="G17"/>
    </row>
    <row r="18" spans="1:14" x14ac:dyDescent="0.3">
      <c r="A18" t="s">
        <v>4</v>
      </c>
      <c r="B18" s="41">
        <f>A13</f>
        <v>100</v>
      </c>
      <c r="C18" t="s">
        <v>29</v>
      </c>
      <c r="G18"/>
    </row>
    <row r="19" spans="1:14" ht="15" thickBot="1" x14ac:dyDescent="0.35">
      <c r="G19"/>
    </row>
    <row r="20" spans="1:14" x14ac:dyDescent="0.3">
      <c r="C20" s="57" t="s">
        <v>5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9"/>
    </row>
    <row r="21" spans="1:14" x14ac:dyDescent="0.3">
      <c r="C21" s="13">
        <v>6</v>
      </c>
      <c r="D21" s="5">
        <v>6.5</v>
      </c>
      <c r="E21" s="5">
        <v>7</v>
      </c>
      <c r="F21" s="5">
        <v>7.5</v>
      </c>
      <c r="G21" s="42">
        <v>8</v>
      </c>
      <c r="H21" s="42">
        <v>8.5</v>
      </c>
      <c r="I21" s="1">
        <v>9</v>
      </c>
      <c r="J21" s="1">
        <v>9.5</v>
      </c>
      <c r="K21" s="1">
        <v>10</v>
      </c>
      <c r="L21" s="1">
        <v>10.5</v>
      </c>
      <c r="M21" s="1">
        <v>11</v>
      </c>
      <c r="N21" s="14">
        <v>11.5</v>
      </c>
    </row>
    <row r="22" spans="1:14" ht="28.8" x14ac:dyDescent="0.3">
      <c r="A22" s="2" t="s">
        <v>8</v>
      </c>
      <c r="B22" s="11" t="s">
        <v>9</v>
      </c>
      <c r="C22" s="60" t="s">
        <v>27</v>
      </c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2"/>
    </row>
    <row r="23" spans="1:14" x14ac:dyDescent="0.3">
      <c r="A23" s="2">
        <f t="shared" ref="A23:A24" si="0">A24+1</f>
        <v>83</v>
      </c>
      <c r="B23" s="12">
        <f t="shared" ref="B23:B25" si="1">100-A23</f>
        <v>17</v>
      </c>
      <c r="C23" s="15">
        <f t="shared" ref="C23:N36" si="2">((100-$A23)/100*$B$18)/$B$18/((100-C$21)/100)*$B$18+$B$12</f>
        <v>20.685106382978727</v>
      </c>
      <c r="D23" s="9">
        <f t="shared" si="2"/>
        <v>20.781818181818185</v>
      </c>
      <c r="E23" s="9">
        <f t="shared" si="2"/>
        <v>20.879569892473121</v>
      </c>
      <c r="F23" s="9">
        <f t="shared" si="2"/>
        <v>20.97837837837838</v>
      </c>
      <c r="G23" s="43">
        <f t="shared" si="2"/>
        <v>21.07826086956522</v>
      </c>
      <c r="H23" s="43">
        <f t="shared" si="2"/>
        <v>21.179234972677598</v>
      </c>
      <c r="I23" s="10">
        <f t="shared" si="2"/>
        <v>21.281318681318684</v>
      </c>
      <c r="J23" s="10">
        <f t="shared" si="2"/>
        <v>21.384530386740334</v>
      </c>
      <c r="K23" s="10">
        <f t="shared" si="2"/>
        <v>21.488888888888891</v>
      </c>
      <c r="L23" s="10">
        <f t="shared" si="2"/>
        <v>21.594413407821232</v>
      </c>
      <c r="M23" s="10">
        <f t="shared" si="2"/>
        <v>21.701123595505621</v>
      </c>
      <c r="N23" s="16">
        <f t="shared" si="2"/>
        <v>21.8090395480226</v>
      </c>
    </row>
    <row r="24" spans="1:14" x14ac:dyDescent="0.3">
      <c r="A24" s="2">
        <f t="shared" si="0"/>
        <v>82</v>
      </c>
      <c r="B24" s="12">
        <f t="shared" si="1"/>
        <v>18</v>
      </c>
      <c r="C24" s="17">
        <f t="shared" si="2"/>
        <v>21.748936170212769</v>
      </c>
      <c r="D24" s="7">
        <f t="shared" si="2"/>
        <v>21.851336898395722</v>
      </c>
      <c r="E24" s="7">
        <f t="shared" si="2"/>
        <v>21.954838709677421</v>
      </c>
      <c r="F24" s="7">
        <f t="shared" si="2"/>
        <v>22.059459459459458</v>
      </c>
      <c r="G24" s="44">
        <f t="shared" si="2"/>
        <v>22.165217391304346</v>
      </c>
      <c r="H24" s="44">
        <f t="shared" si="2"/>
        <v>22.272131147540986</v>
      </c>
      <c r="I24" s="8">
        <f t="shared" si="2"/>
        <v>22.380219780219782</v>
      </c>
      <c r="J24" s="8">
        <f t="shared" si="2"/>
        <v>22.489502762430941</v>
      </c>
      <c r="K24" s="8">
        <f t="shared" si="2"/>
        <v>22.6</v>
      </c>
      <c r="L24" s="8">
        <f t="shared" si="2"/>
        <v>22.711731843575418</v>
      </c>
      <c r="M24" s="8">
        <f t="shared" si="2"/>
        <v>22.824719101123595</v>
      </c>
      <c r="N24" s="18">
        <f t="shared" si="2"/>
        <v>22.938983050847458</v>
      </c>
    </row>
    <row r="25" spans="1:14" x14ac:dyDescent="0.3">
      <c r="A25" s="2">
        <f>A26+1</f>
        <v>81</v>
      </c>
      <c r="B25" s="12">
        <f t="shared" si="1"/>
        <v>19</v>
      </c>
      <c r="C25" s="17">
        <f t="shared" si="2"/>
        <v>22.81276595744681</v>
      </c>
      <c r="D25" s="7">
        <f t="shared" si="2"/>
        <v>22.920855614973263</v>
      </c>
      <c r="E25" s="7">
        <f t="shared" si="2"/>
        <v>23.030107526881721</v>
      </c>
      <c r="F25" s="7">
        <f t="shared" si="2"/>
        <v>23.140540540540542</v>
      </c>
      <c r="G25" s="44">
        <f t="shared" si="2"/>
        <v>23.252173913043478</v>
      </c>
      <c r="H25" s="44">
        <f t="shared" si="2"/>
        <v>23.365027322404369</v>
      </c>
      <c r="I25" s="8">
        <f t="shared" si="2"/>
        <v>23.479120879120881</v>
      </c>
      <c r="J25" s="8">
        <f t="shared" si="2"/>
        <v>23.594475138121549</v>
      </c>
      <c r="K25" s="8">
        <f t="shared" si="2"/>
        <v>23.711111111111112</v>
      </c>
      <c r="L25" s="8">
        <f t="shared" si="2"/>
        <v>23.829050279329611</v>
      </c>
      <c r="M25" s="8">
        <f t="shared" si="2"/>
        <v>23.948314606741572</v>
      </c>
      <c r="N25" s="18">
        <f t="shared" si="2"/>
        <v>24.068926553672316</v>
      </c>
    </row>
    <row r="26" spans="1:14" x14ac:dyDescent="0.3">
      <c r="A26" s="36">
        <v>80</v>
      </c>
      <c r="B26" s="37">
        <f>100-A26</f>
        <v>20</v>
      </c>
      <c r="C26" s="17">
        <f t="shared" si="2"/>
        <v>23.876595744680856</v>
      </c>
      <c r="D26" s="7">
        <f t="shared" si="2"/>
        <v>23.990374331550804</v>
      </c>
      <c r="E26" s="7">
        <f t="shared" si="2"/>
        <v>24.105376344086022</v>
      </c>
      <c r="F26" s="7">
        <f t="shared" si="2"/>
        <v>24.221621621621622</v>
      </c>
      <c r="G26" s="44">
        <f t="shared" si="2"/>
        <v>24.339130434782611</v>
      </c>
      <c r="H26" s="44">
        <f t="shared" si="2"/>
        <v>24.45792349726776</v>
      </c>
      <c r="I26" s="8">
        <f t="shared" si="2"/>
        <v>24.57802197802198</v>
      </c>
      <c r="J26" s="8">
        <f t="shared" si="2"/>
        <v>24.699447513812157</v>
      </c>
      <c r="K26" s="8">
        <f t="shared" si="2"/>
        <v>24.822222222222226</v>
      </c>
      <c r="L26" s="8">
        <f t="shared" si="2"/>
        <v>24.946368715083803</v>
      </c>
      <c r="M26" s="8">
        <f t="shared" si="2"/>
        <v>25.071910112359554</v>
      </c>
      <c r="N26" s="18">
        <f t="shared" si="2"/>
        <v>25.198870056497178</v>
      </c>
    </row>
    <row r="27" spans="1:14" x14ac:dyDescent="0.3">
      <c r="A27" s="34">
        <f>A26-1</f>
        <v>79</v>
      </c>
      <c r="B27" s="35">
        <f t="shared" ref="B27:B36" si="3">100-A27</f>
        <v>21</v>
      </c>
      <c r="C27" s="17">
        <f t="shared" si="2"/>
        <v>24.940425531914897</v>
      </c>
      <c r="D27" s="7">
        <f t="shared" si="2"/>
        <v>25.059893048128341</v>
      </c>
      <c r="E27" s="7">
        <f t="shared" si="2"/>
        <v>25.180645161290322</v>
      </c>
      <c r="F27" s="7">
        <f t="shared" si="2"/>
        <v>25.302702702702703</v>
      </c>
      <c r="G27" s="44">
        <f t="shared" si="2"/>
        <v>25.42608695652174</v>
      </c>
      <c r="H27" s="44">
        <f t="shared" si="2"/>
        <v>25.550819672131148</v>
      </c>
      <c r="I27" s="8">
        <f t="shared" si="2"/>
        <v>25.676923076923078</v>
      </c>
      <c r="J27" s="8">
        <f t="shared" si="2"/>
        <v>25.804419889502764</v>
      </c>
      <c r="K27" s="8">
        <f t="shared" si="2"/>
        <v>25.933333333333334</v>
      </c>
      <c r="L27" s="8">
        <f t="shared" si="2"/>
        <v>26.063687150837989</v>
      </c>
      <c r="M27" s="8">
        <f t="shared" si="2"/>
        <v>26.195505617977528</v>
      </c>
      <c r="N27" s="18">
        <f t="shared" si="2"/>
        <v>26.328813559322032</v>
      </c>
    </row>
    <row r="28" spans="1:14" x14ac:dyDescent="0.3">
      <c r="A28" s="34">
        <f t="shared" ref="A28:A36" si="4">A27-1</f>
        <v>78</v>
      </c>
      <c r="B28" s="35">
        <f t="shared" si="3"/>
        <v>22</v>
      </c>
      <c r="C28" s="17">
        <f t="shared" si="2"/>
        <v>26.004255319148939</v>
      </c>
      <c r="D28" s="7">
        <f t="shared" si="2"/>
        <v>26.129411764705882</v>
      </c>
      <c r="E28" s="7">
        <f t="shared" si="2"/>
        <v>26.255913978494622</v>
      </c>
      <c r="F28" s="7">
        <f t="shared" si="2"/>
        <v>26.383783783783784</v>
      </c>
      <c r="G28" s="44">
        <f t="shared" si="2"/>
        <v>26.513043478260869</v>
      </c>
      <c r="H28" s="44">
        <f t="shared" si="2"/>
        <v>26.643715846994535</v>
      </c>
      <c r="I28" s="8">
        <f t="shared" si="2"/>
        <v>26.775824175824177</v>
      </c>
      <c r="J28" s="8">
        <f t="shared" si="2"/>
        <v>26.909392265193372</v>
      </c>
      <c r="K28" s="8">
        <f t="shared" si="2"/>
        <v>27.044444444444444</v>
      </c>
      <c r="L28" s="8">
        <f t="shared" si="2"/>
        <v>27.181005586592178</v>
      </c>
      <c r="M28" s="8">
        <f t="shared" si="2"/>
        <v>27.319101123595505</v>
      </c>
      <c r="N28" s="18">
        <f t="shared" si="2"/>
        <v>27.458757062146894</v>
      </c>
    </row>
    <row r="29" spans="1:14" x14ac:dyDescent="0.3">
      <c r="A29" s="34">
        <f t="shared" si="4"/>
        <v>77</v>
      </c>
      <c r="B29" s="35">
        <f t="shared" si="3"/>
        <v>23</v>
      </c>
      <c r="C29" s="17">
        <f t="shared" si="2"/>
        <v>27.068085106382981</v>
      </c>
      <c r="D29" s="7">
        <f t="shared" si="2"/>
        <v>27.198930481283423</v>
      </c>
      <c r="E29" s="7">
        <f t="shared" si="2"/>
        <v>27.331182795698926</v>
      </c>
      <c r="F29" s="7">
        <f t="shared" si="2"/>
        <v>27.464864864864865</v>
      </c>
      <c r="G29" s="44">
        <f t="shared" si="2"/>
        <v>27.6</v>
      </c>
      <c r="H29" s="44">
        <f t="shared" si="2"/>
        <v>27.736612021857926</v>
      </c>
      <c r="I29" s="8">
        <f t="shared" si="2"/>
        <v>27.874725274725275</v>
      </c>
      <c r="J29" s="8">
        <f t="shared" si="2"/>
        <v>28.014364640883983</v>
      </c>
      <c r="K29" s="8">
        <f t="shared" si="2"/>
        <v>28.155555555555555</v>
      </c>
      <c r="L29" s="8">
        <f t="shared" si="2"/>
        <v>28.298324022346371</v>
      </c>
      <c r="M29" s="8">
        <f t="shared" si="2"/>
        <v>28.442696629213486</v>
      </c>
      <c r="N29" s="18">
        <f t="shared" si="2"/>
        <v>28.588700564971752</v>
      </c>
    </row>
    <row r="30" spans="1:14" x14ac:dyDescent="0.3">
      <c r="A30" s="36">
        <f t="shared" si="4"/>
        <v>76</v>
      </c>
      <c r="B30" s="37">
        <f t="shared" si="3"/>
        <v>24</v>
      </c>
      <c r="C30" s="17">
        <f t="shared" si="2"/>
        <v>28.131914893617022</v>
      </c>
      <c r="D30" s="7">
        <f t="shared" si="2"/>
        <v>28.26844919786096</v>
      </c>
      <c r="E30" s="7">
        <f t="shared" si="2"/>
        <v>28.406451612903226</v>
      </c>
      <c r="F30" s="7">
        <f t="shared" si="2"/>
        <v>28.545945945945942</v>
      </c>
      <c r="G30" s="44">
        <f t="shared" si="2"/>
        <v>28.68695652173913</v>
      </c>
      <c r="H30" s="44">
        <f t="shared" si="2"/>
        <v>28.82950819672131</v>
      </c>
      <c r="I30" s="8">
        <f t="shared" si="2"/>
        <v>28.973626373626377</v>
      </c>
      <c r="J30" s="8">
        <f t="shared" si="2"/>
        <v>29.119337016574587</v>
      </c>
      <c r="K30" s="8">
        <f t="shared" si="2"/>
        <v>29.266666666666669</v>
      </c>
      <c r="L30" s="8">
        <f t="shared" si="2"/>
        <v>29.41564245810056</v>
      </c>
      <c r="M30" s="8">
        <f t="shared" si="2"/>
        <v>29.56629213483146</v>
      </c>
      <c r="N30" s="18">
        <f t="shared" si="2"/>
        <v>29.71864406779661</v>
      </c>
    </row>
    <row r="31" spans="1:14" x14ac:dyDescent="0.3">
      <c r="A31" s="36">
        <f t="shared" si="4"/>
        <v>75</v>
      </c>
      <c r="B31" s="37">
        <f t="shared" si="3"/>
        <v>25</v>
      </c>
      <c r="C31" s="17">
        <f t="shared" si="2"/>
        <v>29.195744680851064</v>
      </c>
      <c r="D31" s="7">
        <f t="shared" si="2"/>
        <v>29.337967914438501</v>
      </c>
      <c r="E31" s="7">
        <f t="shared" si="2"/>
        <v>29.481720430107526</v>
      </c>
      <c r="F31" s="7">
        <f t="shared" si="2"/>
        <v>29.627027027027026</v>
      </c>
      <c r="G31" s="44">
        <f t="shared" si="2"/>
        <v>29.77391304347826</v>
      </c>
      <c r="H31" s="44">
        <f t="shared" si="2"/>
        <v>29.922404371584697</v>
      </c>
      <c r="I31" s="8">
        <f t="shared" si="2"/>
        <v>30.072527472527472</v>
      </c>
      <c r="J31" s="8">
        <f t="shared" si="2"/>
        <v>30.224309392265198</v>
      </c>
      <c r="K31" s="8">
        <f t="shared" si="2"/>
        <v>30.37777777777778</v>
      </c>
      <c r="L31" s="8">
        <f t="shared" si="2"/>
        <v>30.532960893854749</v>
      </c>
      <c r="M31" s="8">
        <f t="shared" si="2"/>
        <v>30.689887640449442</v>
      </c>
      <c r="N31" s="18">
        <f t="shared" si="2"/>
        <v>30.848587570621472</v>
      </c>
    </row>
    <row r="32" spans="1:14" x14ac:dyDescent="0.3">
      <c r="A32" s="6">
        <f t="shared" si="4"/>
        <v>74</v>
      </c>
      <c r="B32" s="12">
        <f t="shared" si="3"/>
        <v>26</v>
      </c>
      <c r="C32" s="17">
        <f t="shared" si="2"/>
        <v>30.259574468085109</v>
      </c>
      <c r="D32" s="7">
        <f t="shared" si="2"/>
        <v>30.407486631016045</v>
      </c>
      <c r="E32" s="7">
        <f t="shared" si="2"/>
        <v>30.556989247311826</v>
      </c>
      <c r="F32" s="7">
        <f t="shared" si="2"/>
        <v>30.70810810810811</v>
      </c>
      <c r="G32" s="44">
        <f t="shared" si="2"/>
        <v>30.860869565217392</v>
      </c>
      <c r="H32" s="44">
        <f t="shared" si="2"/>
        <v>31.015300546448088</v>
      </c>
      <c r="I32" s="8">
        <f t="shared" si="2"/>
        <v>31.171428571428571</v>
      </c>
      <c r="J32" s="8">
        <f t="shared" si="2"/>
        <v>31.329281767955802</v>
      </c>
      <c r="K32" s="8">
        <f t="shared" si="2"/>
        <v>31.488888888888894</v>
      </c>
      <c r="L32" s="8">
        <f t="shared" si="2"/>
        <v>31.650279329608942</v>
      </c>
      <c r="M32" s="8">
        <f t="shared" si="2"/>
        <v>31.813483146067416</v>
      </c>
      <c r="N32" s="18">
        <f t="shared" si="2"/>
        <v>31.97853107344633</v>
      </c>
    </row>
    <row r="33" spans="1:14" x14ac:dyDescent="0.3">
      <c r="A33" s="6">
        <f t="shared" si="4"/>
        <v>73</v>
      </c>
      <c r="B33" s="12">
        <f t="shared" si="3"/>
        <v>27</v>
      </c>
      <c r="C33" s="17">
        <f t="shared" si="2"/>
        <v>31.323404255319154</v>
      </c>
      <c r="D33" s="7">
        <f t="shared" si="2"/>
        <v>31.477005347593582</v>
      </c>
      <c r="E33" s="7">
        <f t="shared" si="2"/>
        <v>31.632258064516133</v>
      </c>
      <c r="F33" s="7">
        <f t="shared" si="2"/>
        <v>31.789189189189191</v>
      </c>
      <c r="G33" s="44">
        <f t="shared" si="2"/>
        <v>31.947826086956525</v>
      </c>
      <c r="H33" s="44">
        <f t="shared" si="2"/>
        <v>32.108196721311472</v>
      </c>
      <c r="I33" s="8">
        <f t="shared" si="2"/>
        <v>32.270329670329673</v>
      </c>
      <c r="J33" s="8">
        <f t="shared" si="2"/>
        <v>32.434254143646413</v>
      </c>
      <c r="K33" s="8">
        <f t="shared" si="2"/>
        <v>32.6</v>
      </c>
      <c r="L33" s="8">
        <f t="shared" si="2"/>
        <v>32.767597765363128</v>
      </c>
      <c r="M33" s="8">
        <f t="shared" si="2"/>
        <v>32.937078651685397</v>
      </c>
      <c r="N33" s="18">
        <f t="shared" si="2"/>
        <v>33.108474576271185</v>
      </c>
    </row>
    <row r="34" spans="1:14" x14ac:dyDescent="0.3">
      <c r="A34" s="6">
        <f t="shared" si="4"/>
        <v>72</v>
      </c>
      <c r="B34" s="12">
        <f t="shared" si="3"/>
        <v>28</v>
      </c>
      <c r="C34" s="17">
        <f t="shared" si="2"/>
        <v>32.387234042553196</v>
      </c>
      <c r="D34" s="7">
        <f t="shared" si="2"/>
        <v>32.546524064171123</v>
      </c>
      <c r="E34" s="7">
        <f t="shared" si="2"/>
        <v>32.707526881720433</v>
      </c>
      <c r="F34" s="7">
        <f t="shared" si="2"/>
        <v>32.870270270270275</v>
      </c>
      <c r="G34" s="44">
        <f t="shared" si="2"/>
        <v>33.034782608695657</v>
      </c>
      <c r="H34" s="44">
        <f t="shared" si="2"/>
        <v>33.201092896174863</v>
      </c>
      <c r="I34" s="8">
        <f t="shared" si="2"/>
        <v>33.369230769230768</v>
      </c>
      <c r="J34" s="8">
        <f t="shared" si="2"/>
        <v>33.539226519337021</v>
      </c>
      <c r="K34" s="8">
        <f t="shared" si="2"/>
        <v>33.711111111111109</v>
      </c>
      <c r="L34" s="8">
        <f t="shared" si="2"/>
        <v>33.884916201117321</v>
      </c>
      <c r="M34" s="8">
        <f t="shared" si="2"/>
        <v>34.060674157303374</v>
      </c>
      <c r="N34" s="18">
        <f t="shared" si="2"/>
        <v>34.23841807909605</v>
      </c>
    </row>
    <row r="35" spans="1:14" x14ac:dyDescent="0.3">
      <c r="A35" s="6">
        <f t="shared" si="4"/>
        <v>71</v>
      </c>
      <c r="B35" s="12">
        <f t="shared" si="3"/>
        <v>29</v>
      </c>
      <c r="C35" s="17">
        <f t="shared" si="2"/>
        <v>33.45106382978723</v>
      </c>
      <c r="D35" s="7">
        <f t="shared" si="2"/>
        <v>33.616042780748657</v>
      </c>
      <c r="E35" s="7">
        <f t="shared" si="2"/>
        <v>33.782795698924723</v>
      </c>
      <c r="F35" s="7">
        <f t="shared" si="2"/>
        <v>33.951351351351349</v>
      </c>
      <c r="G35" s="44">
        <f t="shared" si="2"/>
        <v>34.121739130434776</v>
      </c>
      <c r="H35" s="44">
        <f t="shared" si="2"/>
        <v>34.293989071038247</v>
      </c>
      <c r="I35" s="8">
        <f t="shared" si="2"/>
        <v>34.468131868131863</v>
      </c>
      <c r="J35" s="8">
        <f t="shared" si="2"/>
        <v>34.644198895027621</v>
      </c>
      <c r="K35" s="8">
        <f t="shared" si="2"/>
        <v>34.822222222222223</v>
      </c>
      <c r="L35" s="8">
        <f t="shared" si="2"/>
        <v>35.002234636871506</v>
      </c>
      <c r="M35" s="8">
        <f t="shared" si="2"/>
        <v>35.184269662921345</v>
      </c>
      <c r="N35" s="18">
        <f t="shared" si="2"/>
        <v>35.368361581920901</v>
      </c>
    </row>
    <row r="36" spans="1:14" ht="15" thickBot="1" x14ac:dyDescent="0.35">
      <c r="A36" s="6">
        <f t="shared" si="4"/>
        <v>70</v>
      </c>
      <c r="B36" s="12">
        <f t="shared" si="3"/>
        <v>30</v>
      </c>
      <c r="C36" s="19">
        <f t="shared" si="2"/>
        <v>34.514893617021279</v>
      </c>
      <c r="D36" s="20">
        <f t="shared" si="2"/>
        <v>34.685561497326198</v>
      </c>
      <c r="E36" s="20">
        <f t="shared" si="2"/>
        <v>34.858064516129033</v>
      </c>
      <c r="F36" s="20">
        <f t="shared" si="2"/>
        <v>35.032432432432429</v>
      </c>
      <c r="G36" s="45">
        <f t="shared" si="2"/>
        <v>35.208695652173908</v>
      </c>
      <c r="H36" s="45">
        <f t="shared" si="2"/>
        <v>35.386885245901638</v>
      </c>
      <c r="I36" s="21">
        <f t="shared" si="2"/>
        <v>35.567032967032965</v>
      </c>
      <c r="J36" s="21">
        <f t="shared" si="2"/>
        <v>35.749171270718229</v>
      </c>
      <c r="K36" s="21">
        <f t="shared" si="2"/>
        <v>35.93333333333333</v>
      </c>
      <c r="L36" s="21">
        <f t="shared" si="2"/>
        <v>36.119553072625699</v>
      </c>
      <c r="M36" s="21">
        <f t="shared" si="2"/>
        <v>36.30786516853933</v>
      </c>
      <c r="N36" s="22">
        <f t="shared" si="2"/>
        <v>36.498305084745759</v>
      </c>
    </row>
    <row r="37" spans="1:14" x14ac:dyDescent="0.3">
      <c r="A37" s="54" t="s">
        <v>10</v>
      </c>
      <c r="B37" s="54"/>
      <c r="C37" s="56" t="s">
        <v>15</v>
      </c>
      <c r="D37" s="56"/>
      <c r="E37" s="56"/>
      <c r="F37" s="56"/>
      <c r="G37" s="55" t="s">
        <v>22</v>
      </c>
      <c r="H37" s="55"/>
    </row>
    <row r="38" spans="1:14" x14ac:dyDescent="0.3"/>
  </sheetData>
  <mergeCells count="5">
    <mergeCell ref="A37:B37"/>
    <mergeCell ref="G37:H37"/>
    <mergeCell ref="C37:F37"/>
    <mergeCell ref="C20:N20"/>
    <mergeCell ref="C22:N2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Drying Lookup Table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Callahan</dc:creator>
  <cp:lastModifiedBy>cwcallah</cp:lastModifiedBy>
  <dcterms:created xsi:type="dcterms:W3CDTF">2012-08-27T00:44:18Z</dcterms:created>
  <dcterms:modified xsi:type="dcterms:W3CDTF">2023-03-02T11:38:08Z</dcterms:modified>
</cp:coreProperties>
</file>